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995" windowHeight="12585"/>
  </bookViews>
  <sheets>
    <sheet name="Business Budget" sheetId="1" r:id="rId1"/>
  </sheets>
  <definedNames>
    <definedName name="HighGrowth">'Business Budget'!#REF!</definedName>
    <definedName name="_xlnm.Print_Area" localSheetId="0">'Business Budget'!$A$1:$P$48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B7" i="1"/>
  <c r="L46" i="1"/>
  <c r="B20" i="1" s="1"/>
  <c r="M33" i="1"/>
  <c r="N33" i="1"/>
  <c r="O33" i="1"/>
  <c r="P33" i="1"/>
  <c r="L33" i="1"/>
  <c r="L32" i="1" l="1"/>
  <c r="M32" i="1" s="1"/>
  <c r="N32" i="1" s="1"/>
  <c r="O32" i="1" s="1"/>
  <c r="P32" i="1" s="1"/>
  <c r="L31" i="1"/>
  <c r="L34" i="1" s="1"/>
  <c r="B18" i="1" s="1"/>
  <c r="L18" i="1"/>
  <c r="M18" i="1" s="1"/>
  <c r="N18" i="1" s="1"/>
  <c r="O18" i="1" s="1"/>
  <c r="P18" i="1" s="1"/>
  <c r="L17" i="1"/>
  <c r="M17" i="1" s="1"/>
  <c r="P12" i="1"/>
  <c r="P13" i="1" s="1"/>
  <c r="P14" i="1" s="1"/>
  <c r="F14" i="1" s="1"/>
  <c r="O12" i="1"/>
  <c r="O13" i="1" s="1"/>
  <c r="O14" i="1" s="1"/>
  <c r="E14" i="1" s="1"/>
  <c r="N12" i="1"/>
  <c r="N13" i="1" s="1"/>
  <c r="N14" i="1" s="1"/>
  <c r="D14" i="1" s="1"/>
  <c r="M12" i="1"/>
  <c r="C9" i="1"/>
  <c r="D9" i="1"/>
  <c r="E9" i="1"/>
  <c r="F9" i="1"/>
  <c r="B9" i="1"/>
  <c r="L20" i="1" l="1"/>
  <c r="B15" i="1" s="1"/>
  <c r="M20" i="1"/>
  <c r="C15" i="1" s="1"/>
  <c r="N17" i="1"/>
  <c r="M13" i="1"/>
  <c r="M14" i="1" s="1"/>
  <c r="C14" i="1" s="1"/>
  <c r="M31" i="1"/>
  <c r="N31" i="1" s="1"/>
  <c r="O31" i="1" s="1"/>
  <c r="P31" i="1" s="1"/>
  <c r="B32" i="1"/>
  <c r="C31" i="1"/>
  <c r="D31" i="1" s="1"/>
  <c r="E31" i="1" s="1"/>
  <c r="F31" i="1" s="1"/>
  <c r="M40" i="1"/>
  <c r="C19" i="1" s="1"/>
  <c r="L40" i="1"/>
  <c r="B19" i="1" s="1"/>
  <c r="C17" i="1"/>
  <c r="D17" i="1"/>
  <c r="E17" i="1"/>
  <c r="F17" i="1"/>
  <c r="B17" i="1"/>
  <c r="M23" i="1"/>
  <c r="M26" i="1" s="1"/>
  <c r="C16" i="1" s="1"/>
  <c r="L26" i="1"/>
  <c r="B16" i="1" s="1"/>
  <c r="L12" i="1"/>
  <c r="L13" i="1" s="1"/>
  <c r="L14" i="1" s="1"/>
  <c r="B14" i="1" s="1"/>
  <c r="L8" i="1"/>
  <c r="C5" i="1"/>
  <c r="D5" i="1" s="1"/>
  <c r="E5" i="1" s="1"/>
  <c r="F5" i="1" s="1"/>
  <c r="F38" i="1"/>
  <c r="F39" i="1" s="1"/>
  <c r="E38" i="1"/>
  <c r="E39" i="1" s="1"/>
  <c r="D38" i="1"/>
  <c r="D39" i="1" s="1"/>
  <c r="C38" i="1"/>
  <c r="C39" i="1" s="1"/>
  <c r="B38" i="1"/>
  <c r="B39" i="1" s="1"/>
  <c r="O17" i="1" l="1"/>
  <c r="N20" i="1"/>
  <c r="D15" i="1" s="1"/>
  <c r="M8" i="1"/>
  <c r="B8" i="1"/>
  <c r="M34" i="1"/>
  <c r="C18" i="1" s="1"/>
  <c r="N40" i="1"/>
  <c r="D19" i="1" s="1"/>
  <c r="N23" i="1"/>
  <c r="O23" i="1" s="1"/>
  <c r="P23" i="1" s="1"/>
  <c r="P26" i="1" s="1"/>
  <c r="F16" i="1" s="1"/>
  <c r="B10" i="1"/>
  <c r="N8" i="1" l="1"/>
  <c r="C8" i="1"/>
  <c r="P17" i="1"/>
  <c r="P20" i="1" s="1"/>
  <c r="F15" i="1" s="1"/>
  <c r="O20" i="1"/>
  <c r="E15" i="1" s="1"/>
  <c r="N34" i="1"/>
  <c r="D18" i="1" s="1"/>
  <c r="P40" i="1"/>
  <c r="F19" i="1" s="1"/>
  <c r="O40" i="1"/>
  <c r="E19" i="1" s="1"/>
  <c r="N26" i="1"/>
  <c r="D16" i="1" s="1"/>
  <c r="O26" i="1"/>
  <c r="E16" i="1" s="1"/>
  <c r="O8" i="1" l="1"/>
  <c r="D8" i="1"/>
  <c r="C10" i="1"/>
  <c r="O34" i="1"/>
  <c r="E18" i="1" s="1"/>
  <c r="P34" i="1"/>
  <c r="F18" i="1" s="1"/>
  <c r="B21" i="1"/>
  <c r="B23" i="1" s="1"/>
  <c r="P8" i="1" l="1"/>
  <c r="F8" i="1" s="1"/>
  <c r="E8" i="1"/>
  <c r="D10" i="1"/>
  <c r="F10" i="1"/>
  <c r="E10" i="1"/>
  <c r="B28" i="1"/>
  <c r="C32" i="1"/>
  <c r="B24" i="1"/>
  <c r="B25" i="1" s="1"/>
  <c r="B27" i="1"/>
  <c r="C21" i="1"/>
  <c r="C23" i="1" s="1"/>
  <c r="D32" i="1" l="1"/>
  <c r="C27" i="1"/>
  <c r="C28" i="1"/>
  <c r="B26" i="1"/>
  <c r="B34" i="1"/>
  <c r="B41" i="1" s="1"/>
  <c r="C24" i="1"/>
  <c r="C25" i="1" s="1"/>
  <c r="D21" i="1"/>
  <c r="D23" i="1" s="1"/>
  <c r="E32" i="1" l="1"/>
  <c r="D28" i="1"/>
  <c r="D27" i="1"/>
  <c r="D24" i="1"/>
  <c r="D25" i="1" s="1"/>
  <c r="F21" i="1"/>
  <c r="F23" i="1" s="1"/>
  <c r="E21" i="1"/>
  <c r="E23" i="1" s="1"/>
  <c r="F32" i="1" l="1"/>
  <c r="E28" i="1"/>
  <c r="E27" i="1"/>
  <c r="F28" i="1"/>
  <c r="F27" i="1"/>
  <c r="C26" i="1"/>
  <c r="C34" i="1"/>
  <c r="C41" i="1" s="1"/>
  <c r="E24" i="1"/>
  <c r="E25" i="1" s="1"/>
  <c r="F24" i="1"/>
  <c r="F25" i="1" s="1"/>
  <c r="E34" i="1" l="1"/>
  <c r="E41" i="1" s="1"/>
  <c r="D34" i="1"/>
  <c r="D41" i="1" s="1"/>
  <c r="D26" i="1"/>
  <c r="E26" i="1" l="1"/>
  <c r="F26" i="1" s="1"/>
  <c r="F34" i="1"/>
  <c r="F41" i="1" s="1"/>
</calcChain>
</file>

<file path=xl/sharedStrings.xml><?xml version="1.0" encoding="utf-8"?>
<sst xmlns="http://schemas.openxmlformats.org/spreadsheetml/2006/main" count="83" uniqueCount="65">
  <si>
    <t xml:space="preserve">Profit and Loss Statement </t>
  </si>
  <si>
    <t>Revenue</t>
  </si>
  <si>
    <t>Total Revenue</t>
  </si>
  <si>
    <t>Expenses</t>
  </si>
  <si>
    <t>Governance, Finance and Insurance</t>
  </si>
  <si>
    <t>Assumptions</t>
  </si>
  <si>
    <t>Salaries and Superannuation</t>
  </si>
  <si>
    <t>Total Expenses</t>
  </si>
  <si>
    <t>Gross Profit</t>
  </si>
  <si>
    <t>Insurance</t>
  </si>
  <si>
    <t>Tax</t>
  </si>
  <si>
    <t>Total</t>
  </si>
  <si>
    <t>Salaries</t>
  </si>
  <si>
    <t>Net Profit</t>
  </si>
  <si>
    <t>Superannuation</t>
  </si>
  <si>
    <t>Balance Sheet</t>
  </si>
  <si>
    <t>Cash</t>
  </si>
  <si>
    <t xml:space="preserve">Debtors </t>
  </si>
  <si>
    <t>Total assets</t>
  </si>
  <si>
    <t>Liabilities</t>
  </si>
  <si>
    <t>Trade creditors</t>
  </si>
  <si>
    <t>Total liabilities</t>
  </si>
  <si>
    <t>Equity/Reserve position (Assets less liabilities)</t>
  </si>
  <si>
    <t>Business Name: Budget 2019-2023</t>
  </si>
  <si>
    <t xml:space="preserve"> Income Type 1</t>
  </si>
  <si>
    <t xml:space="preserve"> Income Type 2</t>
  </si>
  <si>
    <t xml:space="preserve"> Income Type 3</t>
  </si>
  <si>
    <t>Other liabilities</t>
  </si>
  <si>
    <t xml:space="preserve">Initial </t>
  </si>
  <si>
    <t>Growth %</t>
  </si>
  <si>
    <t>Annual</t>
  </si>
  <si>
    <t>Other</t>
  </si>
  <si>
    <t>Rent</t>
  </si>
  <si>
    <t>Marketing, Website, Advertising</t>
  </si>
  <si>
    <t>IT, Systems, Comms</t>
  </si>
  <si>
    <t>IT, Applications, Comms</t>
  </si>
  <si>
    <t>IT Costs</t>
  </si>
  <si>
    <t>Telephone</t>
  </si>
  <si>
    <t>Other Apps</t>
  </si>
  <si>
    <t>Marketing/Distribution</t>
  </si>
  <si>
    <t>Website</t>
  </si>
  <si>
    <t>Advertising</t>
  </si>
  <si>
    <t>Yr 1</t>
  </si>
  <si>
    <t>Yr 2</t>
  </si>
  <si>
    <t>Yr 3</t>
  </si>
  <si>
    <t>Yr 4</t>
  </si>
  <si>
    <t>Yr 5</t>
  </si>
  <si>
    <t>Other Expenses</t>
  </si>
  <si>
    <t>Tyoe 1</t>
  </si>
  <si>
    <t>Type 2</t>
  </si>
  <si>
    <t>Type 3</t>
  </si>
  <si>
    <t>Accumulated Net Profits</t>
  </si>
  <si>
    <t>Gross Profit Margin (before tax)</t>
  </si>
  <si>
    <t>Initial Capital</t>
  </si>
  <si>
    <t>Return on Capital (before tax)</t>
  </si>
  <si>
    <t>1st Year</t>
  </si>
  <si>
    <t>Salaries (Principal,Staff)</t>
  </si>
  <si>
    <t>Start Up Costs</t>
  </si>
  <si>
    <t>Interest Costs</t>
  </si>
  <si>
    <t>Finance, Accounts etc</t>
  </si>
  <si>
    <t>Business Set-up</t>
  </si>
  <si>
    <t>Equipment/Materials</t>
  </si>
  <si>
    <t>Start-up Costs</t>
  </si>
  <si>
    <t>Units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</si>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</sst>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</cellStyleXfs>
  <cellXfs count="10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0" borderId="0" xfId="0" applyFont="1"/>
    <xf numFmtId="3" fontId="4" fillId="3" borderId="0" xfId="0" applyNumberFormat="1" applyFont="1" applyFill="1" applyBorder="1" applyAlignment="1">
      <alignment horizontal="center"/>
    </xf>
    <xf numFmtId="0" fontId="3" fillId="0" borderId="0" xfId="0" applyFont="1" applyFill="1"/>
    <xf numFmtId="1" fontId="2" fillId="4" borderId="0" xfId="0" applyNumberFormat="1" applyFont="1" applyFill="1" applyBorder="1" applyAlignment="1">
      <alignment horizontal="center"/>
    </xf>
    <xf numFmtId="0" fontId="3" fillId="3" borderId="6" xfId="0" applyFont="1" applyFill="1" applyBorder="1"/>
    <xf numFmtId="3" fontId="2" fillId="3" borderId="0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/>
    <xf numFmtId="0" fontId="3" fillId="3" borderId="8" xfId="0" applyFont="1" applyFill="1" applyBorder="1"/>
    <xf numFmtId="3" fontId="2" fillId="3" borderId="0" xfId="0" applyNumberFormat="1" applyFont="1" applyFill="1" applyBorder="1" applyAlignment="1"/>
    <xf numFmtId="3" fontId="3" fillId="3" borderId="0" xfId="0" applyNumberFormat="1" applyFont="1" applyFill="1" applyBorder="1"/>
    <xf numFmtId="3" fontId="5" fillId="3" borderId="0" xfId="0" applyNumberFormat="1" applyFont="1" applyFill="1" applyBorder="1"/>
    <xf numFmtId="4" fontId="5" fillId="3" borderId="0" xfId="0" applyNumberFormat="1" applyFont="1" applyFill="1" applyBorder="1"/>
    <xf numFmtId="4" fontId="3" fillId="3" borderId="0" xfId="0" applyNumberFormat="1" applyFont="1" applyFill="1" applyBorder="1"/>
    <xf numFmtId="4" fontId="7" fillId="3" borderId="0" xfId="0" applyNumberFormat="1" applyFont="1" applyFill="1" applyBorder="1"/>
    <xf numFmtId="4" fontId="2" fillId="3" borderId="0" xfId="0" applyNumberFormat="1" applyFont="1" applyFill="1" applyBorder="1"/>
    <xf numFmtId="3" fontId="7" fillId="5" borderId="0" xfId="0" applyNumberFormat="1" applyFont="1" applyFill="1" applyBorder="1"/>
    <xf numFmtId="3" fontId="2" fillId="5" borderId="0" xfId="0" applyNumberFormat="1" applyFont="1" applyFill="1" applyBorder="1"/>
    <xf numFmtId="10" fontId="3" fillId="3" borderId="0" xfId="0" applyNumberFormat="1" applyFont="1" applyFill="1" applyBorder="1"/>
    <xf numFmtId="9" fontId="3" fillId="5" borderId="0" xfId="0" applyNumberFormat="1" applyFont="1" applyFill="1" applyBorder="1"/>
    <xf numFmtId="3" fontId="3" fillId="3" borderId="0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Border="1"/>
    <xf numFmtId="3" fontId="2" fillId="7" borderId="0" xfId="0" applyNumberFormat="1" applyFont="1" applyFill="1" applyBorder="1"/>
    <xf numFmtId="3" fontId="2" fillId="7" borderId="8" xfId="0" applyNumberFormat="1" applyFont="1" applyFill="1" applyBorder="1"/>
    <xf numFmtId="164" fontId="3" fillId="3" borderId="0" xfId="1" applyNumberFormat="1" applyFont="1" applyFill="1" applyBorder="1"/>
    <xf numFmtId="3" fontId="3" fillId="0" borderId="0" xfId="0" applyNumberFormat="1" applyFont="1"/>
    <xf numFmtId="9" fontId="3" fillId="0" borderId="0" xfId="0" applyNumberFormat="1" applyFont="1" applyFill="1" applyBorder="1"/>
    <xf numFmtId="0" fontId="2" fillId="6" borderId="0" xfId="0" applyFont="1" applyFill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  <xf numFmtId="3" fontId="4" fillId="3" borderId="5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3" fillId="4" borderId="5" xfId="0" applyNumberFormat="1" applyFont="1" applyFill="1" applyBorder="1"/>
    <xf numFmtId="3" fontId="3" fillId="5" borderId="5" xfId="0" applyNumberFormat="1" applyFont="1" applyFill="1" applyBorder="1"/>
    <xf numFmtId="3" fontId="6" fillId="3" borderId="5" xfId="0" applyNumberFormat="1" applyFont="1" applyFill="1" applyBorder="1"/>
    <xf numFmtId="3" fontId="2" fillId="3" borderId="6" xfId="0" applyNumberFormat="1" applyFont="1" applyFill="1" applyBorder="1" applyAlignment="1">
      <alignment horizontal="center"/>
    </xf>
    <xf numFmtId="3" fontId="3" fillId="3" borderId="5" xfId="0" applyNumberFormat="1" applyFont="1" applyFill="1" applyBorder="1"/>
    <xf numFmtId="3" fontId="5" fillId="3" borderId="6" xfId="0" applyNumberFormat="1" applyFont="1" applyFill="1" applyBorder="1" applyAlignment="1"/>
    <xf numFmtId="3" fontId="2" fillId="3" borderId="5" xfId="0" applyNumberFormat="1" applyFont="1" applyFill="1" applyBorder="1"/>
    <xf numFmtId="3" fontId="2" fillId="3" borderId="6" xfId="0" applyNumberFormat="1" applyFont="1" applyFill="1" applyBorder="1" applyAlignment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3" borderId="5" xfId="0" applyNumberFormat="1" applyFont="1" applyFill="1" applyBorder="1" applyAlignment="1" applyProtection="1">
      <alignment vertical="center"/>
    </xf>
    <xf numFmtId="3" fontId="5" fillId="3" borderId="6" xfId="0" applyNumberFormat="1" applyFont="1" applyFill="1" applyBorder="1"/>
    <xf numFmtId="3" fontId="3" fillId="3" borderId="6" xfId="0" applyNumberFormat="1" applyFont="1" applyFill="1" applyBorder="1"/>
    <xf numFmtId="0" fontId="3" fillId="3" borderId="5" xfId="0" applyFont="1" applyFill="1" applyBorder="1"/>
    <xf numFmtId="3" fontId="3" fillId="3" borderId="5" xfId="0" applyNumberFormat="1" applyFont="1" applyFill="1" applyBorder="1" applyAlignment="1" applyProtection="1">
      <alignment horizontal="left" vertical="center"/>
    </xf>
    <xf numFmtId="3" fontId="2" fillId="5" borderId="5" xfId="0" applyNumberFormat="1" applyFont="1" applyFill="1" applyBorder="1" applyAlignment="1" applyProtection="1">
      <alignment vertical="center"/>
    </xf>
    <xf numFmtId="3" fontId="7" fillId="5" borderId="6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9" fontId="3" fillId="5" borderId="6" xfId="0" applyNumberFormat="1" applyFont="1" applyFill="1" applyBorder="1"/>
    <xf numFmtId="3" fontId="3" fillId="3" borderId="6" xfId="0" applyNumberFormat="1" applyFont="1" applyFill="1" applyBorder="1" applyAlignment="1" applyProtection="1">
      <alignment horizontal="right" vertical="center"/>
    </xf>
    <xf numFmtId="3" fontId="2" fillId="3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2" fillId="7" borderId="7" xfId="0" applyNumberFormat="1" applyFont="1" applyFill="1" applyBorder="1"/>
    <xf numFmtId="3" fontId="2" fillId="7" borderId="9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10" fontId="3" fillId="3" borderId="6" xfId="0" applyNumberFormat="1" applyFont="1" applyFill="1" applyBorder="1"/>
    <xf numFmtId="164" fontId="3" fillId="3" borderId="6" xfId="1" applyNumberFormat="1" applyFont="1" applyFill="1" applyBorder="1"/>
    <xf numFmtId="0" fontId="2" fillId="3" borderId="7" xfId="0" applyFont="1" applyFill="1" applyBorder="1"/>
    <xf numFmtId="164" fontId="3" fillId="3" borderId="9" xfId="1" applyNumberFormat="1" applyFont="1" applyFill="1" applyBorder="1"/>
    <xf numFmtId="0" fontId="3" fillId="0" borderId="5" xfId="0" applyFont="1" applyBorder="1"/>
    <xf numFmtId="0" fontId="3" fillId="0" borderId="6" xfId="0" applyFont="1" applyBorder="1"/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3" fillId="3" borderId="0" xfId="1" applyNumberFormat="1" applyFont="1" applyFill="1" applyBorder="1" applyAlignment="1"/>
    <xf numFmtId="164" fontId="5" fillId="3" borderId="0" xfId="1" applyNumberFormat="1" applyFont="1" applyFill="1" applyBorder="1" applyAlignment="1"/>
    <xf numFmtId="164" fontId="5" fillId="3" borderId="6" xfId="1" applyNumberFormat="1" applyFont="1" applyFill="1" applyBorder="1" applyAlignment="1"/>
    <xf numFmtId="164" fontId="3" fillId="0" borderId="0" xfId="1" applyNumberFormat="1" applyFont="1" applyBorder="1"/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3" fontId="2" fillId="4" borderId="5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4" borderId="6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9" fontId="3" fillId="0" borderId="0" xfId="0" applyNumberFormat="1" applyFont="1" applyFill="1" applyBorder="1" applyAlignment="1">
      <alignment horizontal="right"/>
    </xf>
    <xf numFmtId="44" fontId="3" fillId="3" borderId="0" xfId="4" applyFont="1" applyFill="1" applyBorder="1" applyAlignment="1"/>
    <xf numFmtId="0" fontId="2" fillId="6" borderId="0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44" fontId="3" fillId="3" borderId="6" xfId="4" applyFont="1" applyFill="1" applyBorder="1" applyAlignment="1"/>
    <xf numFmtId="0" fontId="3" fillId="3" borderId="7" xfId="0" applyFont="1" applyFill="1" applyBorder="1" applyAlignment="1">
      <alignment horizontal="left"/>
    </xf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1" fontId="2" fillId="5" borderId="0" xfId="0" applyNumberFormat="1" applyFont="1" applyFill="1" applyBorder="1" applyAlignment="1">
      <alignment horizontal="right"/>
    </xf>
    <xf numFmtId="1" fontId="2" fillId="5" borderId="6" xfId="0" applyNumberFormat="1" applyFont="1" applyFill="1" applyBorder="1" applyAlignment="1">
      <alignment horizontal="right"/>
    </xf>
  </cellXfs>
  <cellStyles count="5">
    <cellStyle name="Comma" xfId="1" builtinId="3"/>
    <cellStyle name="Currency" xfId="4" builtinId="4"/>
    <cellStyle name="Currency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zoomScale="85" zoomScaleNormal="85" workbookViewId="0">
      <selection sqref="A1:P48"/>
    </sheetView>
  </sheetViews>
  <sheetFormatPr defaultColWidth="8.7109375" defaultRowHeight="12.75" x14ac:dyDescent="0.2"/>
  <cols>
    <col min="1" max="1" width="48.85546875" style="29" customWidth="1"/>
    <col min="2" max="2" width="12.42578125" style="29" customWidth="1"/>
    <col min="3" max="5" width="11.140625" style="29" customWidth="1"/>
    <col min="6" max="6" width="12.42578125" style="29" bestFit="1" customWidth="1"/>
    <col min="7" max="7" width="2.85546875" style="5" customWidth="1"/>
    <col min="8" max="8" width="3.42578125" style="5" customWidth="1"/>
    <col min="9" max="9" width="16.7109375" style="5" customWidth="1"/>
    <col min="10" max="10" width="13.42578125" style="5" customWidth="1"/>
    <col min="11" max="11" width="8.7109375" style="5"/>
    <col min="12" max="12" width="10.5703125" style="5" customWidth="1"/>
    <col min="13" max="13" width="8.7109375" style="5" customWidth="1"/>
    <col min="14" max="14" width="12.42578125" style="5" bestFit="1" customWidth="1"/>
    <col min="15" max="16" width="12.5703125" style="5" bestFit="1" customWidth="1"/>
    <col min="17" max="16384" width="8.7109375" style="5"/>
  </cols>
  <sheetData>
    <row r="1" spans="1:16" x14ac:dyDescent="0.2">
      <c r="A1" s="88" t="s">
        <v>23</v>
      </c>
      <c r="B1" s="89"/>
      <c r="C1" s="89"/>
      <c r="D1" s="89"/>
      <c r="E1" s="89"/>
      <c r="F1" s="90"/>
      <c r="G1" s="1"/>
      <c r="H1" s="3"/>
      <c r="I1" s="62"/>
      <c r="J1" s="63"/>
      <c r="K1" s="63"/>
      <c r="L1" s="63"/>
      <c r="M1" s="63"/>
      <c r="N1" s="63"/>
      <c r="O1" s="63"/>
      <c r="P1" s="64"/>
    </row>
    <row r="2" spans="1:16" s="7" customFormat="1" ht="15" x14ac:dyDescent="0.25">
      <c r="A2" s="34"/>
      <c r="B2" s="6"/>
      <c r="C2" s="6"/>
      <c r="D2" s="6"/>
      <c r="E2" s="6"/>
      <c r="F2" s="35"/>
      <c r="G2" s="2"/>
      <c r="H2" s="4"/>
      <c r="I2" s="82" t="s">
        <v>5</v>
      </c>
      <c r="J2" s="83"/>
      <c r="K2" s="83"/>
      <c r="L2" s="83"/>
      <c r="M2" s="83"/>
      <c r="N2" s="83"/>
      <c r="O2" s="83"/>
      <c r="P2" s="84"/>
    </row>
    <row r="3" spans="1:16" x14ac:dyDescent="0.2">
      <c r="A3" s="91" t="s">
        <v>0</v>
      </c>
      <c r="B3" s="92"/>
      <c r="C3" s="92"/>
      <c r="D3" s="92"/>
      <c r="E3" s="92"/>
      <c r="F3" s="93"/>
      <c r="G3" s="4"/>
      <c r="H3" s="4"/>
      <c r="I3" s="75"/>
      <c r="J3" s="76"/>
      <c r="K3" s="76"/>
      <c r="L3" s="76"/>
      <c r="M3" s="76"/>
      <c r="N3" s="76"/>
      <c r="O3" s="76"/>
      <c r="P3" s="77"/>
    </row>
    <row r="4" spans="1:16" ht="12.75" hidden="1" customHeight="1" x14ac:dyDescent="0.2">
      <c r="A4" s="36"/>
      <c r="B4" s="8"/>
      <c r="C4" s="8"/>
      <c r="D4" s="86"/>
      <c r="E4" s="86"/>
      <c r="F4" s="87"/>
      <c r="G4" s="4"/>
      <c r="H4" s="4"/>
      <c r="I4" s="49"/>
      <c r="J4" s="4"/>
      <c r="K4" s="4"/>
      <c r="L4" s="31" t="s">
        <v>28</v>
      </c>
      <c r="M4" s="31" t="s">
        <v>30</v>
      </c>
      <c r="N4" s="4"/>
      <c r="O4" s="4"/>
      <c r="P4" s="9"/>
    </row>
    <row r="5" spans="1:16" x14ac:dyDescent="0.2">
      <c r="A5" s="37"/>
      <c r="B5" s="103">
        <v>2019</v>
      </c>
      <c r="C5" s="103">
        <f>B5+1</f>
        <v>2020</v>
      </c>
      <c r="D5" s="103">
        <f t="shared" ref="D5:F5" si="0">C5+1</f>
        <v>2021</v>
      </c>
      <c r="E5" s="103">
        <f t="shared" si="0"/>
        <v>2022</v>
      </c>
      <c r="F5" s="104">
        <f t="shared" si="0"/>
        <v>2023</v>
      </c>
      <c r="G5" s="2"/>
      <c r="H5" s="2"/>
      <c r="I5" s="65" t="s">
        <v>1</v>
      </c>
      <c r="J5" s="32"/>
      <c r="K5" s="32"/>
      <c r="L5" s="97" t="s">
        <v>42</v>
      </c>
      <c r="M5" s="97" t="s">
        <v>43</v>
      </c>
      <c r="N5" s="97" t="s">
        <v>44</v>
      </c>
      <c r="O5" s="97" t="s">
        <v>45</v>
      </c>
      <c r="P5" s="98" t="s">
        <v>46</v>
      </c>
    </row>
    <row r="6" spans="1:16" x14ac:dyDescent="0.2">
      <c r="A6" s="38" t="s">
        <v>1</v>
      </c>
      <c r="B6" s="10"/>
      <c r="C6" s="10"/>
      <c r="D6" s="10"/>
      <c r="E6" s="10"/>
      <c r="F6" s="39"/>
      <c r="G6" s="2"/>
      <c r="H6" s="4"/>
      <c r="I6" s="67" t="s">
        <v>24</v>
      </c>
      <c r="J6" s="4"/>
      <c r="K6" s="95" t="s">
        <v>63</v>
      </c>
      <c r="L6" s="78">
        <v>10000</v>
      </c>
      <c r="M6" s="79">
        <v>30000</v>
      </c>
      <c r="N6" s="79">
        <v>35000</v>
      </c>
      <c r="O6" s="79">
        <v>40000</v>
      </c>
      <c r="P6" s="80">
        <v>50000</v>
      </c>
    </row>
    <row r="7" spans="1:16" x14ac:dyDescent="0.2">
      <c r="A7" s="40" t="s">
        <v>24</v>
      </c>
      <c r="B7" s="33">
        <f>L7*L6</f>
        <v>25000</v>
      </c>
      <c r="C7" s="33">
        <f t="shared" ref="C7:F7" si="1">M7*M6</f>
        <v>75000</v>
      </c>
      <c r="D7" s="33">
        <f t="shared" si="1"/>
        <v>87500</v>
      </c>
      <c r="E7" s="33">
        <f t="shared" si="1"/>
        <v>100000</v>
      </c>
      <c r="F7" s="33">
        <f t="shared" si="1"/>
        <v>125000</v>
      </c>
      <c r="G7" s="2"/>
      <c r="H7" s="4"/>
      <c r="I7" s="67"/>
      <c r="J7" s="4"/>
      <c r="K7" s="95" t="s">
        <v>64</v>
      </c>
      <c r="L7" s="96">
        <v>2.5</v>
      </c>
      <c r="M7" s="96">
        <v>2.5</v>
      </c>
      <c r="N7" s="96">
        <v>2.5</v>
      </c>
      <c r="O7" s="96">
        <v>2.5</v>
      </c>
      <c r="P7" s="99">
        <v>2.5</v>
      </c>
    </row>
    <row r="8" spans="1:16" x14ac:dyDescent="0.2">
      <c r="A8" s="40" t="s">
        <v>25</v>
      </c>
      <c r="B8" s="33">
        <f t="shared" ref="B8:B9" si="2">L8</f>
        <v>60000</v>
      </c>
      <c r="C8" s="33">
        <f>M8</f>
        <v>75000</v>
      </c>
      <c r="D8" s="33">
        <f>N8</f>
        <v>93750</v>
      </c>
      <c r="E8" s="33">
        <f>O8</f>
        <v>117187.5</v>
      </c>
      <c r="F8" s="45">
        <f>P8</f>
        <v>146484.375</v>
      </c>
      <c r="G8" s="2"/>
      <c r="H8" s="4"/>
      <c r="I8" s="67" t="s">
        <v>25</v>
      </c>
      <c r="J8" s="4">
        <v>60000</v>
      </c>
      <c r="K8" s="30">
        <v>0.25</v>
      </c>
      <c r="L8" s="78">
        <f>J8</f>
        <v>60000</v>
      </c>
      <c r="M8" s="79">
        <f>L8*(1+$K$8)</f>
        <v>75000</v>
      </c>
      <c r="N8" s="79">
        <f>M8*(1+$K$8)</f>
        <v>93750</v>
      </c>
      <c r="O8" s="79">
        <f>N8*(1+$K$8)</f>
        <v>117187.5</v>
      </c>
      <c r="P8" s="80">
        <f>O8*(1+$K$8)</f>
        <v>146484.375</v>
      </c>
    </row>
    <row r="9" spans="1:16" x14ac:dyDescent="0.2">
      <c r="A9" s="40" t="s">
        <v>26</v>
      </c>
      <c r="B9" s="33">
        <f t="shared" si="2"/>
        <v>0</v>
      </c>
      <c r="C9" s="33">
        <f>M9</f>
        <v>50000</v>
      </c>
      <c r="D9" s="33">
        <f>N9</f>
        <v>100000</v>
      </c>
      <c r="E9" s="33">
        <f>O9</f>
        <v>150000</v>
      </c>
      <c r="F9" s="45">
        <f>P9</f>
        <v>200000</v>
      </c>
      <c r="G9" s="2"/>
      <c r="H9" s="4"/>
      <c r="I9" s="67" t="s">
        <v>26</v>
      </c>
      <c r="J9" s="4"/>
      <c r="K9" s="30"/>
      <c r="L9" s="81">
        <v>0</v>
      </c>
      <c r="M9" s="28">
        <v>50000</v>
      </c>
      <c r="N9" s="28">
        <v>100000</v>
      </c>
      <c r="O9" s="28">
        <v>150000</v>
      </c>
      <c r="P9" s="70">
        <v>200000</v>
      </c>
    </row>
    <row r="10" spans="1:16" x14ac:dyDescent="0.2">
      <c r="A10" s="42" t="s">
        <v>2</v>
      </c>
      <c r="B10" s="13">
        <f>SUM(B7:B9)</f>
        <v>85000</v>
      </c>
      <c r="C10" s="13">
        <f t="shared" ref="C10:F10" si="3">SUM(C7:C9)</f>
        <v>200000</v>
      </c>
      <c r="D10" s="13">
        <f t="shared" si="3"/>
        <v>281250</v>
      </c>
      <c r="E10" s="13">
        <f t="shared" si="3"/>
        <v>367187.5</v>
      </c>
      <c r="F10" s="43">
        <f t="shared" si="3"/>
        <v>471484.375</v>
      </c>
      <c r="G10" s="2"/>
      <c r="H10" s="4"/>
      <c r="I10" s="68"/>
      <c r="J10" s="31" t="s">
        <v>55</v>
      </c>
      <c r="K10" s="31" t="s">
        <v>29</v>
      </c>
      <c r="L10" s="4"/>
      <c r="M10" s="4"/>
      <c r="N10" s="4"/>
      <c r="O10" s="4"/>
      <c r="P10" s="9"/>
    </row>
    <row r="11" spans="1:16" x14ac:dyDescent="0.2">
      <c r="A11" s="42"/>
      <c r="B11" s="13"/>
      <c r="C11" s="13"/>
      <c r="D11" s="13"/>
      <c r="E11" s="13"/>
      <c r="F11" s="43"/>
      <c r="G11" s="2"/>
      <c r="H11" s="4"/>
      <c r="I11" s="65" t="s">
        <v>12</v>
      </c>
      <c r="J11" s="31"/>
      <c r="K11" s="31"/>
      <c r="L11" s="31"/>
      <c r="M11" s="31"/>
      <c r="N11" s="31"/>
      <c r="O11" s="31"/>
      <c r="P11" s="66"/>
    </row>
    <row r="12" spans="1:16" x14ac:dyDescent="0.2">
      <c r="A12" s="38" t="s">
        <v>3</v>
      </c>
      <c r="B12" s="10"/>
      <c r="C12" s="10"/>
      <c r="D12" s="10"/>
      <c r="E12" s="10"/>
      <c r="F12" s="39"/>
      <c r="G12" s="2"/>
      <c r="H12" s="4"/>
      <c r="I12" s="68" t="s">
        <v>56</v>
      </c>
      <c r="J12" s="4"/>
      <c r="K12" s="4"/>
      <c r="L12" s="15">
        <f>80000+60000</f>
        <v>140000</v>
      </c>
      <c r="M12" s="15">
        <f t="shared" ref="M12" si="4">80000+60000</f>
        <v>140000</v>
      </c>
      <c r="N12" s="15">
        <f>85000+65000</f>
        <v>150000</v>
      </c>
      <c r="O12" s="15">
        <f>85000+65000+65000</f>
        <v>215000</v>
      </c>
      <c r="P12" s="47">
        <f>85000+65000+65000</f>
        <v>215000</v>
      </c>
    </row>
    <row r="13" spans="1:16" ht="12" customHeight="1" x14ac:dyDescent="0.2">
      <c r="A13" s="44"/>
      <c r="B13" s="33"/>
      <c r="C13" s="33"/>
      <c r="D13" s="33"/>
      <c r="E13" s="33"/>
      <c r="F13" s="45"/>
      <c r="G13" s="2"/>
      <c r="H13" s="4"/>
      <c r="I13" s="68" t="s">
        <v>14</v>
      </c>
      <c r="J13" s="4"/>
      <c r="K13" s="4"/>
      <c r="L13" s="15">
        <f>L12*10%</f>
        <v>14000</v>
      </c>
      <c r="M13" s="15">
        <f t="shared" ref="M13:P13" si="5">M12*10%</f>
        <v>14000</v>
      </c>
      <c r="N13" s="15">
        <f t="shared" si="5"/>
        <v>15000</v>
      </c>
      <c r="O13" s="15">
        <f t="shared" si="5"/>
        <v>21500</v>
      </c>
      <c r="P13" s="47">
        <f t="shared" si="5"/>
        <v>21500</v>
      </c>
    </row>
    <row r="14" spans="1:16" x14ac:dyDescent="0.2">
      <c r="A14" s="46" t="s">
        <v>6</v>
      </c>
      <c r="B14" s="15">
        <f>L14</f>
        <v>154000</v>
      </c>
      <c r="C14" s="15">
        <f t="shared" ref="C14:F14" si="6">M14</f>
        <v>154000</v>
      </c>
      <c r="D14" s="15">
        <f t="shared" si="6"/>
        <v>165000</v>
      </c>
      <c r="E14" s="15">
        <f t="shared" si="6"/>
        <v>236500</v>
      </c>
      <c r="F14" s="47">
        <f t="shared" si="6"/>
        <v>236500</v>
      </c>
      <c r="G14" s="4"/>
      <c r="H14" s="4"/>
      <c r="I14" s="68" t="s">
        <v>11</v>
      </c>
      <c r="J14" s="4"/>
      <c r="K14" s="4"/>
      <c r="L14" s="15">
        <f>SUM(L12:L13)</f>
        <v>154000</v>
      </c>
      <c r="M14" s="15">
        <f t="shared" ref="M14:P14" si="7">SUM(M12:M13)</f>
        <v>154000</v>
      </c>
      <c r="N14" s="15">
        <f t="shared" si="7"/>
        <v>165000</v>
      </c>
      <c r="O14" s="15">
        <f t="shared" si="7"/>
        <v>236500</v>
      </c>
      <c r="P14" s="47">
        <f t="shared" si="7"/>
        <v>236500</v>
      </c>
    </row>
    <row r="15" spans="1:16" x14ac:dyDescent="0.2">
      <c r="A15" s="46" t="s">
        <v>34</v>
      </c>
      <c r="B15" s="15">
        <f>L20</f>
        <v>16500</v>
      </c>
      <c r="C15" s="15">
        <f t="shared" ref="C15:F15" si="8">M20</f>
        <v>17000</v>
      </c>
      <c r="D15" s="15">
        <f t="shared" si="8"/>
        <v>22525</v>
      </c>
      <c r="E15" s="15">
        <f t="shared" si="8"/>
        <v>23076.25</v>
      </c>
      <c r="F15" s="47">
        <f t="shared" si="8"/>
        <v>23655.0625</v>
      </c>
      <c r="G15" s="16"/>
      <c r="H15" s="17"/>
      <c r="I15" s="68"/>
      <c r="J15" s="4"/>
      <c r="K15" s="4"/>
      <c r="L15" s="4"/>
      <c r="M15" s="4"/>
      <c r="N15" s="22"/>
      <c r="O15" s="22"/>
      <c r="P15" s="69"/>
    </row>
    <row r="16" spans="1:16" x14ac:dyDescent="0.2">
      <c r="A16" s="46" t="s">
        <v>33</v>
      </c>
      <c r="B16" s="15">
        <f>L26</f>
        <v>15000</v>
      </c>
      <c r="C16" s="15">
        <f>M26</f>
        <v>11500</v>
      </c>
      <c r="D16" s="15">
        <f>N26</f>
        <v>12500</v>
      </c>
      <c r="E16" s="15">
        <f>O26</f>
        <v>13500</v>
      </c>
      <c r="F16" s="47">
        <f>P26</f>
        <v>14500</v>
      </c>
      <c r="G16" s="16"/>
      <c r="H16" s="17"/>
      <c r="I16" s="65" t="s">
        <v>35</v>
      </c>
      <c r="J16" s="31"/>
      <c r="K16" s="31"/>
      <c r="L16" s="31"/>
      <c r="M16" s="31"/>
      <c r="N16" s="31"/>
      <c r="O16" s="31"/>
      <c r="P16" s="66"/>
    </row>
    <row r="17" spans="1:16" x14ac:dyDescent="0.2">
      <c r="A17" s="40" t="s">
        <v>32</v>
      </c>
      <c r="B17" s="14">
        <f>L28</f>
        <v>20000</v>
      </c>
      <c r="C17" s="14">
        <f>M28</f>
        <v>20000</v>
      </c>
      <c r="D17" s="14">
        <f>N28</f>
        <v>20000</v>
      </c>
      <c r="E17" s="14">
        <f>O28</f>
        <v>40000</v>
      </c>
      <c r="F17" s="48">
        <f>P28</f>
        <v>40000</v>
      </c>
      <c r="G17" s="16"/>
      <c r="H17" s="17"/>
      <c r="I17" s="68" t="s">
        <v>36</v>
      </c>
      <c r="J17" s="15">
        <v>10000</v>
      </c>
      <c r="K17" s="30">
        <v>0.05</v>
      </c>
      <c r="L17" s="15">
        <f>J17</f>
        <v>10000</v>
      </c>
      <c r="M17" s="11">
        <f>L17*(1+$K$17)</f>
        <v>10500</v>
      </c>
      <c r="N17" s="11">
        <f t="shared" ref="N17:P17" si="9">M17*(1+$K$17)</f>
        <v>11025</v>
      </c>
      <c r="O17" s="11">
        <f t="shared" si="9"/>
        <v>11576.25</v>
      </c>
      <c r="P17" s="41">
        <f t="shared" si="9"/>
        <v>12155.0625</v>
      </c>
    </row>
    <row r="18" spans="1:16" x14ac:dyDescent="0.2">
      <c r="A18" s="49" t="s">
        <v>4</v>
      </c>
      <c r="B18" s="14">
        <f>L34</f>
        <v>25000</v>
      </c>
      <c r="C18" s="14">
        <f t="shared" ref="C18:F18" si="10">M34</f>
        <v>25600</v>
      </c>
      <c r="D18" s="14">
        <f t="shared" si="10"/>
        <v>26224</v>
      </c>
      <c r="E18" s="14">
        <f t="shared" si="10"/>
        <v>26873.08</v>
      </c>
      <c r="F18" s="48">
        <f t="shared" si="10"/>
        <v>27548.371599999999</v>
      </c>
      <c r="G18" s="16"/>
      <c r="H18" s="17"/>
      <c r="I18" s="68" t="s">
        <v>37</v>
      </c>
      <c r="J18" s="15">
        <v>1500</v>
      </c>
      <c r="K18" s="30">
        <v>0</v>
      </c>
      <c r="L18" s="15">
        <f>J18</f>
        <v>1500</v>
      </c>
      <c r="M18" s="11">
        <f>L18*(1+$K$18)</f>
        <v>1500</v>
      </c>
      <c r="N18" s="11">
        <f t="shared" ref="N18:P18" si="11">M18*(1+$K$18)</f>
        <v>1500</v>
      </c>
      <c r="O18" s="11">
        <f t="shared" si="11"/>
        <v>1500</v>
      </c>
      <c r="P18" s="41">
        <f t="shared" si="11"/>
        <v>1500</v>
      </c>
    </row>
    <row r="19" spans="1:16" x14ac:dyDescent="0.2">
      <c r="A19" s="50" t="s">
        <v>47</v>
      </c>
      <c r="B19" s="14">
        <f>L40</f>
        <v>3000</v>
      </c>
      <c r="C19" s="14">
        <f t="shared" ref="C19:F19" si="12">M40</f>
        <v>3000</v>
      </c>
      <c r="D19" s="14">
        <f t="shared" si="12"/>
        <v>3000</v>
      </c>
      <c r="E19" s="14">
        <f t="shared" si="12"/>
        <v>3000</v>
      </c>
      <c r="F19" s="48">
        <f t="shared" si="12"/>
        <v>3000</v>
      </c>
      <c r="G19" s="16"/>
      <c r="H19" s="17"/>
      <c r="I19" s="68" t="s">
        <v>38</v>
      </c>
      <c r="J19" s="15"/>
      <c r="K19" s="30"/>
      <c r="L19" s="15">
        <v>5000</v>
      </c>
      <c r="M19" s="15">
        <v>5000</v>
      </c>
      <c r="N19" s="15">
        <v>10000</v>
      </c>
      <c r="O19" s="15">
        <v>10000</v>
      </c>
      <c r="P19" s="47">
        <v>10000</v>
      </c>
    </row>
    <row r="20" spans="1:16" x14ac:dyDescent="0.2">
      <c r="A20" s="50" t="s">
        <v>62</v>
      </c>
      <c r="B20" s="14">
        <f>L46</f>
        <v>4500</v>
      </c>
      <c r="C20" s="14"/>
      <c r="D20" s="14"/>
      <c r="E20" s="14"/>
      <c r="F20" s="48"/>
      <c r="G20" s="16"/>
      <c r="H20" s="17"/>
      <c r="I20" s="68" t="s">
        <v>11</v>
      </c>
      <c r="J20" s="15"/>
      <c r="K20" s="30"/>
      <c r="L20" s="33">
        <f>SUM(L17:L19)</f>
        <v>16500</v>
      </c>
      <c r="M20" s="33">
        <f t="shared" ref="M20:P20" si="13">SUM(M17:M19)</f>
        <v>17000</v>
      </c>
      <c r="N20" s="33">
        <f t="shared" si="13"/>
        <v>22525</v>
      </c>
      <c r="O20" s="33">
        <f t="shared" si="13"/>
        <v>23076.25</v>
      </c>
      <c r="P20" s="45">
        <f t="shared" si="13"/>
        <v>23655.0625</v>
      </c>
    </row>
    <row r="21" spans="1:16" x14ac:dyDescent="0.2">
      <c r="A21" s="42" t="s">
        <v>7</v>
      </c>
      <c r="B21" s="15">
        <f>SUM(B14:B19)</f>
        <v>233500</v>
      </c>
      <c r="C21" s="15">
        <f>SUM(C14:C19)</f>
        <v>231100</v>
      </c>
      <c r="D21" s="15">
        <f>SUM(D14:D19)</f>
        <v>249249</v>
      </c>
      <c r="E21" s="15">
        <f>SUM(E14:E19)</f>
        <v>342949.33</v>
      </c>
      <c r="F21" s="47">
        <f>SUM(F14:F19)</f>
        <v>345203.43410000001</v>
      </c>
      <c r="G21" s="18"/>
      <c r="H21" s="19"/>
      <c r="I21" s="68"/>
      <c r="J21" s="4"/>
      <c r="K21" s="4"/>
      <c r="L21" s="4"/>
      <c r="M21" s="14"/>
      <c r="N21" s="14"/>
      <c r="O21" s="14"/>
      <c r="P21" s="48"/>
    </row>
    <row r="22" spans="1:16" x14ac:dyDescent="0.2">
      <c r="A22" s="50"/>
      <c r="B22" s="15"/>
      <c r="C22" s="15"/>
      <c r="D22" s="15"/>
      <c r="E22" s="15"/>
      <c r="F22" s="47"/>
      <c r="G22" s="4"/>
      <c r="H22" s="17"/>
      <c r="I22" s="65" t="s">
        <v>33</v>
      </c>
      <c r="J22" s="31"/>
      <c r="K22" s="31"/>
      <c r="L22" s="31"/>
      <c r="M22" s="31"/>
      <c r="N22" s="31"/>
      <c r="O22" s="31"/>
      <c r="P22" s="66"/>
    </row>
    <row r="23" spans="1:16" x14ac:dyDescent="0.2">
      <c r="A23" s="51" t="s">
        <v>8</v>
      </c>
      <c r="B23" s="20">
        <f>B10-B21</f>
        <v>-148500</v>
      </c>
      <c r="C23" s="20">
        <f>C10-C21</f>
        <v>-31100</v>
      </c>
      <c r="D23" s="20">
        <f>D10-D21</f>
        <v>32001</v>
      </c>
      <c r="E23" s="20">
        <f>E10-E21</f>
        <v>24238.169999999984</v>
      </c>
      <c r="F23" s="52">
        <f>F10-F21</f>
        <v>126280.94089999999</v>
      </c>
      <c r="G23" s="16"/>
      <c r="H23" s="16"/>
      <c r="I23" s="68" t="s">
        <v>39</v>
      </c>
      <c r="J23" s="4"/>
      <c r="K23" s="4"/>
      <c r="L23" s="15">
        <v>5000</v>
      </c>
      <c r="M23" s="15">
        <f>L23+1000</f>
        <v>6000</v>
      </c>
      <c r="N23" s="15">
        <f t="shared" ref="N23:P23" si="14">M23+1000</f>
        <v>7000</v>
      </c>
      <c r="O23" s="15">
        <f t="shared" si="14"/>
        <v>8000</v>
      </c>
      <c r="P23" s="47">
        <f t="shared" si="14"/>
        <v>9000</v>
      </c>
    </row>
    <row r="24" spans="1:16" x14ac:dyDescent="0.2">
      <c r="A24" s="40" t="s">
        <v>10</v>
      </c>
      <c r="B24" s="15">
        <f>30%*B23</f>
        <v>-44550</v>
      </c>
      <c r="C24" s="15">
        <f t="shared" ref="C24:F24" si="15">30%*C23</f>
        <v>-9330</v>
      </c>
      <c r="D24" s="15">
        <f t="shared" si="15"/>
        <v>9600.2999999999993</v>
      </c>
      <c r="E24" s="15">
        <f t="shared" si="15"/>
        <v>7271.4509999999946</v>
      </c>
      <c r="F24" s="47">
        <f t="shared" si="15"/>
        <v>37884.282269999996</v>
      </c>
      <c r="G24" s="16"/>
      <c r="H24" s="16"/>
      <c r="I24" s="68" t="s">
        <v>40</v>
      </c>
      <c r="J24" s="4"/>
      <c r="K24" s="4"/>
      <c r="L24" s="15">
        <v>5000</v>
      </c>
      <c r="M24" s="15">
        <v>500</v>
      </c>
      <c r="N24" s="15">
        <v>500</v>
      </c>
      <c r="O24" s="15">
        <v>500</v>
      </c>
      <c r="P24" s="47">
        <v>500</v>
      </c>
    </row>
    <row r="25" spans="1:16" x14ac:dyDescent="0.2">
      <c r="A25" s="53" t="s">
        <v>13</v>
      </c>
      <c r="B25" s="21">
        <f>B23-B24</f>
        <v>-103950</v>
      </c>
      <c r="C25" s="21">
        <f t="shared" ref="C25:F25" si="16">C23-C24</f>
        <v>-21770</v>
      </c>
      <c r="D25" s="21">
        <f t="shared" si="16"/>
        <v>22400.7</v>
      </c>
      <c r="E25" s="21">
        <f t="shared" si="16"/>
        <v>16966.71899999999</v>
      </c>
      <c r="F25" s="54">
        <f t="shared" si="16"/>
        <v>88396.658629999991</v>
      </c>
      <c r="G25" s="4"/>
      <c r="H25" s="16"/>
      <c r="I25" s="68" t="s">
        <v>41</v>
      </c>
      <c r="J25" s="4"/>
      <c r="K25" s="4"/>
      <c r="L25" s="15">
        <v>5000</v>
      </c>
      <c r="M25" s="15">
        <v>5000</v>
      </c>
      <c r="N25" s="15">
        <v>5000</v>
      </c>
      <c r="O25" s="15">
        <v>5000</v>
      </c>
      <c r="P25" s="47">
        <v>5000</v>
      </c>
    </row>
    <row r="26" spans="1:16" x14ac:dyDescent="0.2">
      <c r="A26" s="53" t="s">
        <v>51</v>
      </c>
      <c r="B26" s="21">
        <f>B25</f>
        <v>-103950</v>
      </c>
      <c r="C26" s="21">
        <f>B26+C25</f>
        <v>-125720</v>
      </c>
      <c r="D26" s="21">
        <f>C26+D25</f>
        <v>-103319.3</v>
      </c>
      <c r="E26" s="21">
        <f>D26+E25</f>
        <v>-86352.581000000006</v>
      </c>
      <c r="F26" s="54">
        <f>E26+F25</f>
        <v>2044.0776299999852</v>
      </c>
      <c r="G26" s="4"/>
      <c r="H26" s="16"/>
      <c r="I26" s="68" t="s">
        <v>11</v>
      </c>
      <c r="J26" s="4"/>
      <c r="K26" s="4"/>
      <c r="L26" s="15">
        <f>SUM(L23:L25)</f>
        <v>15000</v>
      </c>
      <c r="M26" s="15">
        <f t="shared" ref="M26:P26" si="17">SUM(M23:M25)</f>
        <v>11500</v>
      </c>
      <c r="N26" s="15">
        <f t="shared" si="17"/>
        <v>12500</v>
      </c>
      <c r="O26" s="15">
        <f t="shared" si="17"/>
        <v>13500</v>
      </c>
      <c r="P26" s="47">
        <f t="shared" si="17"/>
        <v>14500</v>
      </c>
    </row>
    <row r="27" spans="1:16" x14ac:dyDescent="0.2">
      <c r="A27" s="53" t="s">
        <v>52</v>
      </c>
      <c r="B27" s="23">
        <f>B23/B10</f>
        <v>-1.7470588235294118</v>
      </c>
      <c r="C27" s="23">
        <f>C23/C10</f>
        <v>-0.1555</v>
      </c>
      <c r="D27" s="23">
        <f>D23/D10</f>
        <v>0.11378133333333333</v>
      </c>
      <c r="E27" s="23">
        <f>E23/E10</f>
        <v>6.6010335319148891E-2</v>
      </c>
      <c r="F27" s="55">
        <f>F23/F10</f>
        <v>0.26783695832974314</v>
      </c>
      <c r="G27" s="4"/>
      <c r="H27" s="16"/>
      <c r="I27" s="49"/>
      <c r="J27" s="4"/>
      <c r="K27" s="4"/>
      <c r="L27" s="4"/>
      <c r="M27" s="14"/>
      <c r="N27" s="14"/>
      <c r="O27" s="14"/>
      <c r="P27" s="48"/>
    </row>
    <row r="28" spans="1:16" x14ac:dyDescent="0.2">
      <c r="A28" s="53" t="s">
        <v>54</v>
      </c>
      <c r="B28" s="23">
        <f>B23/$L$48</f>
        <v>-0.59399999999999997</v>
      </c>
      <c r="C28" s="23">
        <f>C23/$L$48</f>
        <v>-0.1244</v>
      </c>
      <c r="D28" s="23">
        <f>D23/$L$48</f>
        <v>0.12800400000000001</v>
      </c>
      <c r="E28" s="23">
        <f>E23/$L$48</f>
        <v>9.695267999999993E-2</v>
      </c>
      <c r="F28" s="55">
        <f>F23/$L$48</f>
        <v>0.5051237636</v>
      </c>
      <c r="G28" s="4"/>
      <c r="H28" s="16"/>
      <c r="I28" s="65" t="s">
        <v>32</v>
      </c>
      <c r="J28" s="4"/>
      <c r="K28" s="4"/>
      <c r="L28" s="15">
        <v>20000</v>
      </c>
      <c r="M28" s="15">
        <v>20000</v>
      </c>
      <c r="N28" s="15">
        <v>20000</v>
      </c>
      <c r="O28" s="15">
        <v>40000</v>
      </c>
      <c r="P28" s="47">
        <v>40000</v>
      </c>
    </row>
    <row r="29" spans="1:16" x14ac:dyDescent="0.2">
      <c r="A29" s="49"/>
      <c r="B29" s="4"/>
      <c r="C29" s="4"/>
      <c r="D29" s="4"/>
      <c r="E29" s="4"/>
      <c r="F29" s="9"/>
      <c r="G29" s="4"/>
      <c r="H29" s="16"/>
      <c r="I29" s="73"/>
      <c r="J29" s="32"/>
      <c r="K29" s="32"/>
      <c r="L29" s="32"/>
      <c r="M29" s="32"/>
      <c r="N29" s="32"/>
      <c r="O29" s="32"/>
      <c r="P29" s="74"/>
    </row>
    <row r="30" spans="1:16" x14ac:dyDescent="0.2">
      <c r="A30" s="85" t="s">
        <v>15</v>
      </c>
      <c r="B30" s="86"/>
      <c r="C30" s="86"/>
      <c r="D30" s="86"/>
      <c r="E30" s="86"/>
      <c r="F30" s="87"/>
      <c r="G30" s="16"/>
      <c r="H30" s="16"/>
      <c r="I30" s="65" t="s">
        <v>4</v>
      </c>
      <c r="J30" s="31"/>
      <c r="K30" s="31"/>
      <c r="L30" s="31"/>
      <c r="M30" s="31"/>
      <c r="N30" s="31"/>
      <c r="O30" s="31"/>
      <c r="P30" s="66"/>
    </row>
    <row r="31" spans="1:16" x14ac:dyDescent="0.2">
      <c r="A31" s="44"/>
      <c r="B31" s="103">
        <v>2019</v>
      </c>
      <c r="C31" s="103">
        <f>B31+1</f>
        <v>2020</v>
      </c>
      <c r="D31" s="103">
        <f t="shared" ref="D31:F31" si="18">C31+1</f>
        <v>2021</v>
      </c>
      <c r="E31" s="103">
        <f t="shared" si="18"/>
        <v>2022</v>
      </c>
      <c r="F31" s="104">
        <f t="shared" si="18"/>
        <v>2023</v>
      </c>
      <c r="G31" s="16"/>
      <c r="H31" s="16"/>
      <c r="I31" s="68" t="s">
        <v>59</v>
      </c>
      <c r="J31" s="15">
        <v>10000</v>
      </c>
      <c r="K31" s="30">
        <v>0.02</v>
      </c>
      <c r="L31" s="15">
        <f>J31</f>
        <v>10000</v>
      </c>
      <c r="M31" s="11">
        <f>L31*(1+$K$31)</f>
        <v>10200</v>
      </c>
      <c r="N31" s="11">
        <f t="shared" ref="N31:P31" si="19">M31*(1+$K$31)</f>
        <v>10404</v>
      </c>
      <c r="O31" s="11">
        <f t="shared" si="19"/>
        <v>10612.08</v>
      </c>
      <c r="P31" s="41">
        <f t="shared" si="19"/>
        <v>10824.321599999999</v>
      </c>
    </row>
    <row r="32" spans="1:16" x14ac:dyDescent="0.2">
      <c r="A32" s="40" t="s">
        <v>16</v>
      </c>
      <c r="B32" s="24">
        <f>L48</f>
        <v>250000</v>
      </c>
      <c r="C32" s="24">
        <f>B32+B23</f>
        <v>101500</v>
      </c>
      <c r="D32" s="24">
        <f t="shared" ref="D32:F32" si="20">C32+C23</f>
        <v>70400</v>
      </c>
      <c r="E32" s="24">
        <f t="shared" si="20"/>
        <v>102401</v>
      </c>
      <c r="F32" s="56">
        <f t="shared" si="20"/>
        <v>126639.16999999998</v>
      </c>
      <c r="G32" s="16"/>
      <c r="H32" s="16"/>
      <c r="I32" s="68" t="s">
        <v>9</v>
      </c>
      <c r="J32" s="15">
        <v>8000</v>
      </c>
      <c r="K32" s="30">
        <v>0.05</v>
      </c>
      <c r="L32" s="15">
        <f>J32</f>
        <v>8000</v>
      </c>
      <c r="M32" s="11">
        <f>L32*(1+$K$32)</f>
        <v>8400</v>
      </c>
      <c r="N32" s="11">
        <f t="shared" ref="N32:P32" si="21">M32*(1+$K$32)</f>
        <v>8820</v>
      </c>
      <c r="O32" s="11">
        <f t="shared" si="21"/>
        <v>9261</v>
      </c>
      <c r="P32" s="41">
        <f t="shared" si="21"/>
        <v>9724.0500000000011</v>
      </c>
    </row>
    <row r="33" spans="1:16" x14ac:dyDescent="0.2">
      <c r="A33" s="40" t="s">
        <v>17</v>
      </c>
      <c r="B33" s="24">
        <v>0</v>
      </c>
      <c r="C33" s="24">
        <v>0</v>
      </c>
      <c r="D33" s="24">
        <v>0</v>
      </c>
      <c r="E33" s="24">
        <v>0</v>
      </c>
      <c r="F33" s="56">
        <v>0</v>
      </c>
      <c r="G33" s="16"/>
      <c r="H33" s="16"/>
      <c r="I33" s="68" t="s">
        <v>58</v>
      </c>
      <c r="J33" s="15">
        <v>100000</v>
      </c>
      <c r="K33" s="30">
        <v>7.0000000000000007E-2</v>
      </c>
      <c r="L33" s="15">
        <f>$K33*$J33</f>
        <v>7000.0000000000009</v>
      </c>
      <c r="M33" s="15">
        <f t="shared" ref="M33:P33" si="22">$K33*$J33</f>
        <v>7000.0000000000009</v>
      </c>
      <c r="N33" s="15">
        <f t="shared" si="22"/>
        <v>7000.0000000000009</v>
      </c>
      <c r="O33" s="15">
        <f t="shared" si="22"/>
        <v>7000.0000000000009</v>
      </c>
      <c r="P33" s="47">
        <f t="shared" si="22"/>
        <v>7000.0000000000009</v>
      </c>
    </row>
    <row r="34" spans="1:16" x14ac:dyDescent="0.2">
      <c r="A34" s="42" t="s">
        <v>18</v>
      </c>
      <c r="B34" s="25">
        <f>SUM(B32:B33)</f>
        <v>250000</v>
      </c>
      <c r="C34" s="25">
        <f t="shared" ref="C34:F34" si="23">SUM(C32:C33)</f>
        <v>101500</v>
      </c>
      <c r="D34" s="25">
        <f t="shared" si="23"/>
        <v>70400</v>
      </c>
      <c r="E34" s="25">
        <f t="shared" si="23"/>
        <v>102401</v>
      </c>
      <c r="F34" s="57">
        <f t="shared" si="23"/>
        <v>126639.16999999998</v>
      </c>
      <c r="G34" s="16"/>
      <c r="H34" s="16"/>
      <c r="I34" s="68" t="s">
        <v>11</v>
      </c>
      <c r="J34" s="15"/>
      <c r="K34" s="30"/>
      <c r="L34" s="33">
        <f>SUM(L31:L33)</f>
        <v>25000</v>
      </c>
      <c r="M34" s="33">
        <f t="shared" ref="M34" si="24">SUM(M31:M33)</f>
        <v>25600</v>
      </c>
      <c r="N34" s="33">
        <f t="shared" ref="N34" si="25">SUM(N31:N33)</f>
        <v>26224</v>
      </c>
      <c r="O34" s="33">
        <f t="shared" ref="O34" si="26">SUM(O31:O33)</f>
        <v>26873.08</v>
      </c>
      <c r="P34" s="45">
        <f t="shared" ref="P34" si="27">SUM(P31:P33)</f>
        <v>27548.371599999999</v>
      </c>
    </row>
    <row r="35" spans="1:16" x14ac:dyDescent="0.2">
      <c r="A35" s="40"/>
      <c r="B35" s="14"/>
      <c r="C35" s="14"/>
      <c r="D35" s="14"/>
      <c r="E35" s="14"/>
      <c r="F35" s="48"/>
      <c r="G35" s="16"/>
      <c r="H35" s="16"/>
      <c r="I35" s="49"/>
      <c r="J35" s="4"/>
      <c r="K35" s="4"/>
      <c r="L35" s="4"/>
      <c r="M35" s="14"/>
      <c r="N35" s="14"/>
      <c r="O35" s="14"/>
      <c r="P35" s="48"/>
    </row>
    <row r="36" spans="1:16" x14ac:dyDescent="0.2">
      <c r="A36" s="42" t="s">
        <v>19</v>
      </c>
      <c r="B36" s="14"/>
      <c r="C36" s="14"/>
      <c r="D36" s="14"/>
      <c r="E36" s="14"/>
      <c r="F36" s="48"/>
      <c r="G36" s="4"/>
      <c r="H36" s="18"/>
      <c r="I36" s="65" t="s">
        <v>47</v>
      </c>
      <c r="J36" s="31"/>
      <c r="K36" s="31"/>
      <c r="L36" s="97" t="s">
        <v>42</v>
      </c>
      <c r="M36" s="97" t="s">
        <v>43</v>
      </c>
      <c r="N36" s="97" t="s">
        <v>44</v>
      </c>
      <c r="O36" s="97" t="s">
        <v>45</v>
      </c>
      <c r="P36" s="98" t="s">
        <v>46</v>
      </c>
    </row>
    <row r="37" spans="1:16" x14ac:dyDescent="0.2">
      <c r="A37" s="40" t="s">
        <v>20</v>
      </c>
      <c r="B37" s="24">
        <v>0</v>
      </c>
      <c r="C37" s="24">
        <v>0</v>
      </c>
      <c r="D37" s="24">
        <v>0</v>
      </c>
      <c r="E37" s="24">
        <v>0</v>
      </c>
      <c r="F37" s="56">
        <v>0</v>
      </c>
      <c r="G37" s="16"/>
      <c r="H37" s="17"/>
      <c r="I37" s="68" t="s">
        <v>48</v>
      </c>
      <c r="J37" s="4"/>
      <c r="K37" s="4"/>
      <c r="L37" s="15">
        <v>1000</v>
      </c>
      <c r="M37" s="15">
        <v>1000</v>
      </c>
      <c r="N37" s="15">
        <v>1000</v>
      </c>
      <c r="O37" s="15">
        <v>1000</v>
      </c>
      <c r="P37" s="47">
        <v>1000</v>
      </c>
    </row>
    <row r="38" spans="1:16" ht="12" customHeight="1" x14ac:dyDescent="0.2">
      <c r="A38" s="40" t="s">
        <v>27</v>
      </c>
      <c r="B38" s="24">
        <f>0</f>
        <v>0</v>
      </c>
      <c r="C38" s="24">
        <f>0</f>
        <v>0</v>
      </c>
      <c r="D38" s="24">
        <f>0</f>
        <v>0</v>
      </c>
      <c r="E38" s="24">
        <f>0</f>
        <v>0</v>
      </c>
      <c r="F38" s="56">
        <f>0</f>
        <v>0</v>
      </c>
      <c r="G38" s="16"/>
      <c r="H38" s="19"/>
      <c r="I38" s="68" t="s">
        <v>49</v>
      </c>
      <c r="J38" s="4"/>
      <c r="K38" s="4"/>
      <c r="L38" s="15">
        <v>2000</v>
      </c>
      <c r="M38" s="15">
        <v>2000</v>
      </c>
      <c r="N38" s="15">
        <v>2000</v>
      </c>
      <c r="O38" s="15">
        <v>2000</v>
      </c>
      <c r="P38" s="47">
        <v>2000</v>
      </c>
    </row>
    <row r="39" spans="1:16" x14ac:dyDescent="0.2">
      <c r="A39" s="42" t="s">
        <v>21</v>
      </c>
      <c r="B39" s="25">
        <f>SUM(B37:B38)</f>
        <v>0</v>
      </c>
      <c r="C39" s="25">
        <f>SUM(C37:C38)</f>
        <v>0</v>
      </c>
      <c r="D39" s="25">
        <f>SUM(D37:D38)</f>
        <v>0</v>
      </c>
      <c r="E39" s="25">
        <f>SUM(E37:E38)</f>
        <v>0</v>
      </c>
      <c r="F39" s="57">
        <f>SUM(F37:F38)</f>
        <v>0</v>
      </c>
      <c r="G39" s="18"/>
      <c r="H39" s="4"/>
      <c r="I39" s="68" t="s">
        <v>50</v>
      </c>
      <c r="J39" s="4"/>
      <c r="K39" s="4"/>
      <c r="L39" s="15">
        <v>0</v>
      </c>
      <c r="M39" s="15">
        <v>0</v>
      </c>
      <c r="N39" s="15">
        <v>0</v>
      </c>
      <c r="O39" s="15">
        <v>0</v>
      </c>
      <c r="P39" s="47">
        <v>0</v>
      </c>
    </row>
    <row r="40" spans="1:16" ht="10.5" customHeight="1" x14ac:dyDescent="0.2">
      <c r="A40" s="40"/>
      <c r="B40" s="14"/>
      <c r="C40" s="14"/>
      <c r="D40" s="14"/>
      <c r="E40" s="14"/>
      <c r="F40" s="48"/>
      <c r="G40" s="4"/>
      <c r="H40" s="4"/>
      <c r="I40" s="100" t="s">
        <v>11</v>
      </c>
      <c r="J40" s="12"/>
      <c r="K40" s="12"/>
      <c r="L40" s="101">
        <f>SUM(L37:L39)</f>
        <v>3000</v>
      </c>
      <c r="M40" s="101">
        <f t="shared" ref="M40" si="28">SUM(M37:M39)</f>
        <v>3000</v>
      </c>
      <c r="N40" s="101">
        <f t="shared" ref="N40" si="29">SUM(N37:N39)</f>
        <v>3000</v>
      </c>
      <c r="O40" s="101">
        <f t="shared" ref="O40" si="30">SUM(O37:O39)</f>
        <v>3000</v>
      </c>
      <c r="P40" s="102">
        <f t="shared" ref="P40" si="31">SUM(P37:P39)</f>
        <v>3000</v>
      </c>
    </row>
    <row r="41" spans="1:16" ht="11.1" customHeight="1" x14ac:dyDescent="0.2">
      <c r="A41" s="58" t="s">
        <v>22</v>
      </c>
      <c r="B41" s="26">
        <f>B34-B39</f>
        <v>250000</v>
      </c>
      <c r="C41" s="26">
        <f>C34-C39</f>
        <v>101500</v>
      </c>
      <c r="D41" s="26">
        <f>D34-D39</f>
        <v>70400</v>
      </c>
      <c r="E41" s="26">
        <f>E34-E39</f>
        <v>102401</v>
      </c>
      <c r="F41" s="59">
        <f>F34-F39</f>
        <v>126639.16999999998</v>
      </c>
      <c r="G41" s="4"/>
      <c r="H41" s="4"/>
      <c r="I41" s="62"/>
      <c r="J41" s="63"/>
      <c r="K41" s="63"/>
      <c r="L41" s="64"/>
      <c r="M41" s="14"/>
      <c r="N41" s="14"/>
      <c r="O41" s="28"/>
      <c r="P41" s="70"/>
    </row>
    <row r="42" spans="1:16" x14ac:dyDescent="0.2">
      <c r="A42" s="60"/>
      <c r="B42" s="27"/>
      <c r="C42" s="27"/>
      <c r="D42" s="27"/>
      <c r="E42" s="27"/>
      <c r="F42" s="61"/>
      <c r="G42" s="4"/>
      <c r="H42" s="4"/>
      <c r="I42" s="94" t="s">
        <v>57</v>
      </c>
      <c r="J42" s="32"/>
      <c r="K42" s="32"/>
      <c r="L42" s="74"/>
      <c r="M42" s="14"/>
      <c r="N42" s="14"/>
      <c r="O42" s="28"/>
      <c r="P42" s="28"/>
    </row>
    <row r="43" spans="1:16" x14ac:dyDescent="0.2">
      <c r="A43" s="25"/>
      <c r="B43" s="25"/>
      <c r="C43" s="25"/>
      <c r="D43" s="25"/>
      <c r="E43" s="25"/>
      <c r="F43" s="25"/>
      <c r="G43" s="4"/>
      <c r="H43" s="4"/>
      <c r="I43" s="49" t="s">
        <v>60</v>
      </c>
      <c r="J43" s="4"/>
      <c r="K43" s="4"/>
      <c r="L43" s="47">
        <v>2500</v>
      </c>
      <c r="M43" s="14"/>
      <c r="N43" s="14"/>
      <c r="O43" s="28"/>
      <c r="P43" s="28"/>
    </row>
    <row r="44" spans="1:16" x14ac:dyDescent="0.2">
      <c r="G44" s="4"/>
      <c r="H44" s="4"/>
      <c r="I44" s="68" t="s">
        <v>61</v>
      </c>
      <c r="J44" s="32"/>
      <c r="K44" s="32"/>
      <c r="L44" s="47">
        <v>2000</v>
      </c>
      <c r="M44" s="32"/>
      <c r="N44" s="32"/>
      <c r="O44" s="32"/>
      <c r="P44" s="32"/>
    </row>
    <row r="45" spans="1:16" x14ac:dyDescent="0.2">
      <c r="G45" s="4"/>
      <c r="H45" s="4"/>
      <c r="I45" s="73" t="s">
        <v>31</v>
      </c>
      <c r="J45" s="32"/>
      <c r="K45" s="32"/>
      <c r="L45" s="47">
        <v>0</v>
      </c>
      <c r="M45" s="32"/>
      <c r="N45" s="32"/>
      <c r="O45" s="32"/>
      <c r="P45" s="32"/>
    </row>
    <row r="46" spans="1:16" x14ac:dyDescent="0.2">
      <c r="G46" s="4"/>
      <c r="H46" s="4"/>
      <c r="I46" s="73" t="s">
        <v>11</v>
      </c>
      <c r="J46" s="32"/>
      <c r="K46" s="32"/>
      <c r="L46" s="47">
        <f>SUM(L43:L45)</f>
        <v>4500</v>
      </c>
      <c r="M46" s="32"/>
      <c r="N46" s="32"/>
      <c r="O46" s="32"/>
      <c r="P46" s="32"/>
    </row>
    <row r="47" spans="1:16" x14ac:dyDescent="0.2">
      <c r="G47" s="4"/>
      <c r="H47" s="4"/>
      <c r="I47" s="73"/>
      <c r="J47" s="32"/>
      <c r="K47" s="32"/>
      <c r="L47" s="74"/>
      <c r="M47" s="32"/>
      <c r="N47" s="32"/>
      <c r="O47" s="32"/>
      <c r="P47" s="32"/>
    </row>
    <row r="48" spans="1:16" x14ac:dyDescent="0.2">
      <c r="G48" s="4"/>
      <c r="H48" s="4"/>
      <c r="I48" s="71" t="s">
        <v>53</v>
      </c>
      <c r="J48" s="12"/>
      <c r="K48" s="12"/>
      <c r="L48" s="72">
        <v>250000</v>
      </c>
      <c r="M48" s="32"/>
      <c r="N48" s="32"/>
      <c r="O48" s="32"/>
      <c r="P48" s="32"/>
    </row>
    <row r="49" spans="7:8" x14ac:dyDescent="0.2">
      <c r="G49" s="4"/>
      <c r="H49" s="4"/>
    </row>
    <row r="50" spans="7:8" x14ac:dyDescent="0.2">
      <c r="G50" s="4"/>
      <c r="H50" s="4"/>
    </row>
    <row r="51" spans="7:8" x14ac:dyDescent="0.2">
      <c r="G51" s="4"/>
      <c r="H51" s="4"/>
    </row>
  </sheetData>
  <mergeCells count="5">
    <mergeCell ref="I2:P2"/>
    <mergeCell ref="A30:F30"/>
    <mergeCell ref="A1:F1"/>
    <mergeCell ref="A3:F3"/>
    <mergeCell ref="D4:F4"/>
  </mergeCells>
  <pageMargins left="0.15748031496062992" right="0.15748031496062992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Business Budget</vt:lpstr>
      <vt:lpstr>'Business Budget'!Print_Area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Mulcare</dc:creator>
  <cp:lastModifiedBy>Martin Mulcare</cp:lastModifiedBy>
  <cp:lastPrinted>2019-03-27T00:57:49Z</cp:lastPrinted>
  <dcterms:created xsi:type="dcterms:W3CDTF">2019-03-26T03:22:13Z</dcterms:created>
  <dcterms:modified xsi:type="dcterms:W3CDTF">2019-03-27T00:58:13Z</dcterms:modified>
</cp:coreProperties>
</file>